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<sst xmlns="http://schemas.openxmlformats.org/spreadsheetml/2006/main" count="224" uniqueCount="114">
  <si>
    <t>Ifd. Nr.</t>
  </si>
  <si>
    <t>Weingut</t>
  </si>
  <si>
    <t>Jahr-gang</t>
  </si>
  <si>
    <t>Herkunft</t>
  </si>
  <si>
    <t>Rebsorte</t>
  </si>
  <si>
    <t>Qualität</t>
  </si>
  <si>
    <t>Inhalt (ltr.)</t>
  </si>
  <si>
    <t>Menge</t>
  </si>
  <si>
    <t>Ausrufpreis ohne MWSt./Fl.</t>
  </si>
  <si>
    <t>Steigpreis</t>
  </si>
  <si>
    <t>inkl. 5 % Aufschlag</t>
  </si>
  <si>
    <t>Summe excl. MwSt.</t>
  </si>
  <si>
    <t>Summe inkl.Aufschlag u. MwSt.</t>
  </si>
  <si>
    <t>Ahr</t>
  </si>
  <si>
    <t>N1</t>
  </si>
  <si>
    <t>Spätburgunder</t>
  </si>
  <si>
    <t>N2</t>
  </si>
  <si>
    <t>H. J. Kreuzberg</t>
  </si>
  <si>
    <t>Devonschiefer -R-</t>
  </si>
  <si>
    <t>N3</t>
  </si>
  <si>
    <t>Jean Stodden</t>
  </si>
  <si>
    <t>GG</t>
  </si>
  <si>
    <t>Nahe</t>
  </si>
  <si>
    <t>N4</t>
  </si>
  <si>
    <t>Gut Hermannsberg</t>
  </si>
  <si>
    <t>Riesling</t>
  </si>
  <si>
    <t>Rheinh.</t>
  </si>
  <si>
    <t>N5</t>
  </si>
  <si>
    <t>Wagner-Stempel</t>
  </si>
  <si>
    <t xml:space="preserve">EMT </t>
  </si>
  <si>
    <t>N6</t>
  </si>
  <si>
    <t>Wittmann</t>
  </si>
  <si>
    <t>"La borne"  Alte Reben</t>
  </si>
  <si>
    <t xml:space="preserve">Riesling </t>
  </si>
  <si>
    <t>Pfalz</t>
  </si>
  <si>
    <t>N7</t>
  </si>
  <si>
    <t>Zellertal Kreuzberg VDP.Erste Lage</t>
  </si>
  <si>
    <t>N8</t>
  </si>
  <si>
    <t>Philipp Kuhn</t>
  </si>
  <si>
    <t>PHILIPPSBRUNNEN VDP.GROSSE LAGE</t>
  </si>
  <si>
    <t>N9</t>
  </si>
  <si>
    <t>N10</t>
  </si>
  <si>
    <t>Emrich-Schönleber</t>
  </si>
  <si>
    <t>AUF DER LEY</t>
  </si>
  <si>
    <t>N11</t>
  </si>
  <si>
    <t>N12</t>
  </si>
  <si>
    <t>Dönnhoff</t>
  </si>
  <si>
    <t>OBERHÄUSER BRÜCKE</t>
  </si>
  <si>
    <t>N13</t>
  </si>
  <si>
    <t>N14</t>
  </si>
  <si>
    <t>N15</t>
  </si>
  <si>
    <t>N16</t>
  </si>
  <si>
    <t>N17</t>
  </si>
  <si>
    <t>K. F. Groebe</t>
  </si>
  <si>
    <t>KIRCHSPIEL</t>
  </si>
  <si>
    <t>Kabinett</t>
  </si>
  <si>
    <t>N18</t>
  </si>
  <si>
    <t>N19</t>
  </si>
  <si>
    <t>N20</t>
  </si>
  <si>
    <t>KIRCHSPIEL Grande Réserve</t>
  </si>
  <si>
    <t>N21</t>
  </si>
  <si>
    <t>N22</t>
  </si>
  <si>
    <t>Joh. Bapt. Schäfer</t>
  </si>
  <si>
    <t>GOLDLOCH</t>
  </si>
  <si>
    <t>N23</t>
  </si>
  <si>
    <t>N24</t>
  </si>
  <si>
    <t>N25</t>
  </si>
  <si>
    <t>Schlossgut Diel</t>
  </si>
  <si>
    <t>Burg Layer Schlossberg VDP.Erste Lage</t>
  </si>
  <si>
    <t>N26</t>
  </si>
  <si>
    <t>N27</t>
  </si>
  <si>
    <t>Schätzel</t>
  </si>
  <si>
    <t>PETTENTHAL</t>
  </si>
  <si>
    <t>N28</t>
  </si>
  <si>
    <t>Keller</t>
  </si>
  <si>
    <t>N29</t>
  </si>
  <si>
    <t>Mosel</t>
  </si>
  <si>
    <t>N30</t>
  </si>
  <si>
    <t>N31</t>
  </si>
  <si>
    <t>N32</t>
  </si>
  <si>
    <t>Kruger-Rumpf</t>
  </si>
  <si>
    <t>Spätlese</t>
  </si>
  <si>
    <t>N33</t>
  </si>
  <si>
    <t>Prinz Salm</t>
  </si>
  <si>
    <t>Auslese</t>
  </si>
  <si>
    <t>N34</t>
  </si>
  <si>
    <t>Dr. Crusius</t>
  </si>
  <si>
    <t>N35</t>
  </si>
  <si>
    <t>Schäfer-Fröhlich</t>
  </si>
  <si>
    <t>Umsatz Ahr</t>
  </si>
  <si>
    <t>Umsatz Pfalz</t>
  </si>
  <si>
    <t>Umsatz Rheinhessen</t>
  </si>
  <si>
    <t>Umsatz Nahe</t>
  </si>
  <si>
    <t>umgesetzte Menge, umgerechnet auf 0,75l-Flaschen:</t>
  </si>
  <si>
    <t>Gesamtergebnis (incl. Steuer und Gebühren):</t>
  </si>
  <si>
    <t>durchschnittlicher Flaschenpreis (0,75 l):</t>
  </si>
  <si>
    <t>VDP.Versteigerung 20. September 2020</t>
  </si>
  <si>
    <t>MÖNCHBERG  Mayschoß</t>
  </si>
  <si>
    <t>KUPFERGRUBE Schlossböckelheim</t>
  </si>
  <si>
    <t>Sekt extra brut</t>
  </si>
  <si>
    <t>Battenfeld Spanier</t>
  </si>
  <si>
    <t>JOHANNISBERG Wallhausen</t>
  </si>
  <si>
    <t>FRÜHLINGSPLÄTZCHEN -Rutsch-</t>
  </si>
  <si>
    <t>HERMANNSHÖHLE Einzelpfahl</t>
  </si>
  <si>
    <t>Sylvaner</t>
  </si>
  <si>
    <t>Feuervogel Reserve</t>
  </si>
  <si>
    <t>SCHUBERTSLAY Alte Reben</t>
  </si>
  <si>
    <t>SCHUBERTSLAY No 42 Alte Reben</t>
  </si>
  <si>
    <t>Abtei 1937 - Bingerbrücker Abtei Rupertsberg</t>
  </si>
  <si>
    <t>FELSENECK Bockenau</t>
  </si>
  <si>
    <t>Auslese Goldkapsel</t>
  </si>
  <si>
    <t>Traiser Rotenfels</t>
  </si>
  <si>
    <t>Eiswein</t>
  </si>
  <si>
    <t xml:space="preserve"> inkl. Aufschlag u. 16% MwSt.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</si>
</sst>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-407]_-;\-* #,##0.00\ [$€-407]_-;_-* &quot;-&quot;??\ [$€-407]_-;_-@_-"/>
    <numFmt numFmtId="167" formatCode="#,##0.0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165" fontId="47" fillId="0" borderId="0" xfId="48" applyNumberFormat="1" applyFont="1" applyAlignment="1">
      <alignment horizontal="center" vertical="center"/>
    </xf>
    <xf numFmtId="44" fontId="47" fillId="0" borderId="0" xfId="46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5" fontId="3" fillId="0" borderId="0" xfId="48" applyNumberFormat="1" applyFont="1" applyFill="1" applyBorder="1" applyAlignment="1">
      <alignment horizontal="center"/>
    </xf>
    <xf numFmtId="8" fontId="3" fillId="0" borderId="0" xfId="46" applyNumberFormat="1" applyFont="1" applyBorder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wrapText="1"/>
    </xf>
    <xf numFmtId="167" fontId="3" fillId="0" borderId="0" xfId="46" applyNumberFormat="1" applyFont="1" applyBorder="1" applyAlignment="1">
      <alignment/>
    </xf>
    <xf numFmtId="0" fontId="3" fillId="0" borderId="0" xfId="0" applyFont="1" applyAlignment="1" applyProtection="1">
      <alignment horizontal="left" wrapText="1"/>
      <protection locked="0"/>
    </xf>
    <xf numFmtId="8" fontId="3" fillId="0" borderId="0" xfId="46" applyNumberFormat="1" applyFont="1" applyFill="1" applyBorder="1" applyAlignment="1">
      <alignment/>
    </xf>
    <xf numFmtId="44" fontId="47" fillId="0" borderId="0" xfId="0" applyNumberFormat="1" applyFont="1" applyAlignment="1">
      <alignment/>
    </xf>
    <xf numFmtId="44" fontId="3" fillId="0" borderId="0" xfId="46" applyFont="1" applyBorder="1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3" fillId="0" borderId="0" xfId="48" applyNumberFormat="1" applyFont="1" applyBorder="1" applyAlignment="1">
      <alignment horizontal="center"/>
    </xf>
    <xf numFmtId="165" fontId="4" fillId="0" borderId="0" xfId="48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165" fontId="48" fillId="0" borderId="0" xfId="48" applyNumberFormat="1" applyFont="1" applyBorder="1" applyAlignment="1">
      <alignment horizontal="center" vertical="center"/>
    </xf>
    <xf numFmtId="44" fontId="48" fillId="0" borderId="0" xfId="46" applyFont="1" applyBorder="1" applyAlignment="1">
      <alignment/>
    </xf>
    <xf numFmtId="165" fontId="48" fillId="0" borderId="0" xfId="48" applyNumberFormat="1" applyFont="1" applyAlignment="1">
      <alignment horizontal="center" vertical="center"/>
    </xf>
    <xf numFmtId="165" fontId="3" fillId="0" borderId="0" xfId="48" applyNumberFormat="1" applyFont="1" applyAlignment="1">
      <alignment horizontal="center" vertical="center"/>
    </xf>
    <xf numFmtId="44" fontId="3" fillId="0" borderId="0" xfId="46" applyFont="1" applyAlignment="1">
      <alignment/>
    </xf>
    <xf numFmtId="0" fontId="49" fillId="0" borderId="10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65" fontId="3" fillId="0" borderId="10" xfId="48" applyNumberFormat="1" applyFont="1" applyBorder="1" applyAlignment="1">
      <alignment horizontal="center" vertical="center"/>
    </xf>
    <xf numFmtId="44" fontId="3" fillId="0" borderId="10" xfId="46" applyFont="1" applyBorder="1" applyAlignment="1">
      <alignment horizontal="center" wrapText="1"/>
    </xf>
    <xf numFmtId="166" fontId="3" fillId="0" borderId="11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wrapText="1"/>
    </xf>
    <xf numFmtId="166" fontId="3" fillId="0" borderId="12" xfId="0" applyNumberFormat="1" applyFont="1" applyBorder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165" fontId="49" fillId="0" borderId="0" xfId="48" applyNumberFormat="1" applyFont="1" applyAlignment="1">
      <alignment horizontal="center" vertical="center"/>
    </xf>
    <xf numFmtId="44" fontId="49" fillId="0" borderId="0" xfId="46" applyFont="1" applyAlignment="1">
      <alignment/>
    </xf>
    <xf numFmtId="165" fontId="4" fillId="0" borderId="0" xfId="48" applyNumberFormat="1" applyFont="1" applyAlignment="1">
      <alignment horizontal="center" vertical="center"/>
    </xf>
    <xf numFmtId="15" fontId="49" fillId="0" borderId="0" xfId="46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4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4" fontId="48" fillId="0" borderId="0" xfId="0" applyNumberFormat="1" applyFont="1" applyFill="1" applyAlignment="1">
      <alignment/>
    </xf>
    <xf numFmtId="44" fontId="48" fillId="0" borderId="0" xfId="0" applyNumberFormat="1" applyFont="1" applyFill="1" applyAlignment="1">
      <alignment horizontal="right"/>
    </xf>
    <xf numFmtId="44" fontId="47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/>
    </xf>
    <xf numFmtId="0" fontId="50" fillId="0" borderId="0" xfId="0" applyFont="1" applyFill="1" applyAlignment="1">
      <alignment/>
    </xf>
    <xf numFmtId="166" fontId="3" fillId="7" borderId="10" xfId="0" applyNumberFormat="1" applyFont="1" applyFill="1" applyBorder="1" applyAlignment="1">
      <alignment wrapText="1"/>
    </xf>
    <xf numFmtId="0" fontId="47" fillId="7" borderId="0" xfId="0" applyFont="1" applyFill="1" applyAlignment="1">
      <alignment/>
    </xf>
    <xf numFmtId="44" fontId="3" fillId="7" borderId="0" xfId="0" applyNumberFormat="1" applyFont="1" applyFill="1" applyAlignment="1">
      <alignment/>
    </xf>
    <xf numFmtId="165" fontId="3" fillId="0" borderId="0" xfId="0" applyNumberFormat="1" applyFont="1" applyAlignment="1">
      <alignment wrapText="1"/>
    </xf>
    <xf numFmtId="44" fontId="3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47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PageLayoutView="0" workbookViewId="0" topLeftCell="H34">
      <selection activeCell="I16" sqref="I16"/>
    </sheetView>
  </sheetViews>
  <sheetFormatPr defaultColWidth="11.421875" defaultRowHeight="15"/>
  <cols>
    <col min="1" max="1" width="7.57421875" style="39" customWidth="1"/>
    <col min="2" max="2" width="5.28125" style="40" customWidth="1"/>
    <col min="3" max="3" width="23.8515625" style="39" customWidth="1"/>
    <col min="4" max="4" width="6.7109375" style="41" customWidth="1"/>
    <col min="5" max="5" width="40.140625" style="39" customWidth="1"/>
    <col min="6" max="6" width="13.28125" style="39" customWidth="1"/>
    <col min="7" max="7" width="17.7109375" style="50" customWidth="1"/>
    <col min="8" max="8" width="8.421875" style="39" customWidth="1"/>
    <col min="9" max="9" width="9.28125" style="42" customWidth="1"/>
    <col min="10" max="10" width="10.7109375" style="43" customWidth="1"/>
    <col min="11" max="11" width="11.421875" style="39" customWidth="1"/>
    <col min="12" max="12" width="16.140625" style="39" customWidth="1"/>
    <col min="13" max="13" width="11.57421875" style="39" bestFit="1" customWidth="1"/>
    <col min="14" max="14" width="14.140625" style="39" customWidth="1"/>
    <col min="15" max="15" width="17.421875" style="39" customWidth="1"/>
    <col min="16" max="16" width="8.421875" style="67" customWidth="1"/>
    <col min="17" max="17" width="9.28125" style="67" customWidth="1"/>
    <col min="18" max="18" width="9.421875" style="67" customWidth="1"/>
    <col min="19" max="19" width="7.00390625" style="67" customWidth="1"/>
    <col min="20" max="16384" width="11.421875" style="39" customWidth="1"/>
  </cols>
  <sheetData>
    <row r="1" spans="1:16" s="62" customFormat="1" ht="26.25">
      <c r="A1" s="62" t="s">
        <v>96</v>
      </c>
      <c r="G1" s="63"/>
      <c r="I1" s="64"/>
      <c r="P1" s="65"/>
    </row>
    <row r="2" spans="1:19" s="38" customFormat="1" ht="45" customHeight="1">
      <c r="A2" s="29"/>
      <c r="B2" s="30" t="s">
        <v>0</v>
      </c>
      <c r="C2" s="31" t="s">
        <v>1</v>
      </c>
      <c r="D2" s="32" t="s">
        <v>2</v>
      </c>
      <c r="E2" s="31" t="s">
        <v>3</v>
      </c>
      <c r="F2" s="31" t="s">
        <v>4</v>
      </c>
      <c r="G2" s="47" t="s">
        <v>5</v>
      </c>
      <c r="H2" s="32" t="s">
        <v>6</v>
      </c>
      <c r="I2" s="33" t="s">
        <v>7</v>
      </c>
      <c r="J2" s="34" t="s">
        <v>8</v>
      </c>
      <c r="K2" s="35" t="s">
        <v>9</v>
      </c>
      <c r="L2" s="36" t="s">
        <v>10</v>
      </c>
      <c r="M2" s="57" t="s">
        <v>113</v>
      </c>
      <c r="N2" s="36" t="s">
        <v>11</v>
      </c>
      <c r="O2" s="37" t="s">
        <v>12</v>
      </c>
      <c r="P2" s="66"/>
      <c r="Q2" s="66"/>
      <c r="R2" s="66"/>
      <c r="S2" s="66"/>
    </row>
    <row r="3" spans="1:15" ht="12">
      <c r="A3" s="1"/>
      <c r="B3" s="2"/>
      <c r="C3" s="1"/>
      <c r="D3" s="3"/>
      <c r="E3" s="1"/>
      <c r="F3" s="1"/>
      <c r="G3" s="48"/>
      <c r="H3" s="1"/>
      <c r="I3" s="4"/>
      <c r="J3" s="5"/>
      <c r="K3" s="1"/>
      <c r="L3" s="1"/>
      <c r="M3" s="58"/>
      <c r="N3" s="1"/>
      <c r="O3" s="1"/>
    </row>
    <row r="4" spans="1:16" ht="18" customHeight="1">
      <c r="A4" s="6" t="s">
        <v>13</v>
      </c>
      <c r="B4" s="7" t="s">
        <v>14</v>
      </c>
      <c r="C4" s="6" t="s">
        <v>17</v>
      </c>
      <c r="D4" s="8">
        <v>2018</v>
      </c>
      <c r="E4" s="6" t="s">
        <v>18</v>
      </c>
      <c r="F4" s="20" t="s">
        <v>15</v>
      </c>
      <c r="G4" s="49"/>
      <c r="H4" s="8">
        <v>0.75</v>
      </c>
      <c r="I4" s="9">
        <v>246</v>
      </c>
      <c r="J4" s="10">
        <v>40</v>
      </c>
      <c r="K4" s="11">
        <v>73</v>
      </c>
      <c r="L4" s="11">
        <f>K4*1.05</f>
        <v>76.65</v>
      </c>
      <c r="M4" s="59">
        <f>L4*1.16</f>
        <v>88.914</v>
      </c>
      <c r="N4" s="11">
        <f>K4*I4</f>
        <v>17958</v>
      </c>
      <c r="O4" s="11">
        <f>M4*I4</f>
        <v>21872.844</v>
      </c>
      <c r="P4" s="20"/>
    </row>
    <row r="5" spans="1:16" ht="18" customHeight="1">
      <c r="A5" s="6" t="s">
        <v>13</v>
      </c>
      <c r="B5" s="7" t="s">
        <v>16</v>
      </c>
      <c r="C5" s="6" t="s">
        <v>20</v>
      </c>
      <c r="D5" s="8">
        <v>2017</v>
      </c>
      <c r="E5" s="6" t="s">
        <v>97</v>
      </c>
      <c r="F5" s="20" t="s">
        <v>15</v>
      </c>
      <c r="G5" s="49" t="s">
        <v>21</v>
      </c>
      <c r="H5" s="8">
        <v>0.75</v>
      </c>
      <c r="I5" s="9">
        <v>152</v>
      </c>
      <c r="J5" s="10">
        <v>100</v>
      </c>
      <c r="K5" s="11">
        <v>170</v>
      </c>
      <c r="L5" s="11">
        <f aca="true" t="shared" si="0" ref="L5:L40">K5*1.05</f>
        <v>178.5</v>
      </c>
      <c r="M5" s="59">
        <f aca="true" t="shared" si="1" ref="M5:M40">L5*1.16</f>
        <v>207.05999999999997</v>
      </c>
      <c r="N5" s="11">
        <f aca="true" t="shared" si="2" ref="N5:N40">K5*I5</f>
        <v>25840</v>
      </c>
      <c r="O5" s="11">
        <f aca="true" t="shared" si="3" ref="O5:O40">M5*I5</f>
        <v>31473.119999999995</v>
      </c>
      <c r="P5" s="20"/>
    </row>
    <row r="6" spans="12:15" ht="12">
      <c r="L6" s="11"/>
      <c r="M6" s="59"/>
      <c r="N6" s="11"/>
      <c r="O6" s="11"/>
    </row>
    <row r="7" spans="1:15" ht="18" customHeight="1">
      <c r="A7" s="6" t="s">
        <v>22</v>
      </c>
      <c r="B7" s="7" t="s">
        <v>19</v>
      </c>
      <c r="C7" s="39" t="s">
        <v>24</v>
      </c>
      <c r="D7" s="8">
        <v>2014</v>
      </c>
      <c r="E7" s="39" t="s">
        <v>98</v>
      </c>
      <c r="F7" s="39" t="s">
        <v>25</v>
      </c>
      <c r="G7" s="56" t="s">
        <v>99</v>
      </c>
      <c r="H7" s="39">
        <v>0.75</v>
      </c>
      <c r="I7" s="9">
        <v>588</v>
      </c>
      <c r="J7" s="10">
        <v>20</v>
      </c>
      <c r="K7" s="11">
        <v>60</v>
      </c>
      <c r="L7" s="11">
        <f t="shared" si="0"/>
        <v>63</v>
      </c>
      <c r="M7" s="59">
        <f t="shared" si="1"/>
        <v>73.08</v>
      </c>
      <c r="N7" s="11">
        <f t="shared" si="2"/>
        <v>35280</v>
      </c>
      <c r="O7" s="11">
        <f t="shared" si="3"/>
        <v>42971.04</v>
      </c>
    </row>
    <row r="8" spans="1:20" s="20" customFormat="1" ht="15" customHeight="1">
      <c r="A8" s="6" t="s">
        <v>22</v>
      </c>
      <c r="B8" s="7" t="s">
        <v>23</v>
      </c>
      <c r="C8" s="6" t="s">
        <v>24</v>
      </c>
      <c r="D8" s="8">
        <v>2014</v>
      </c>
      <c r="E8" s="6" t="s">
        <v>98</v>
      </c>
      <c r="F8" s="6" t="s">
        <v>25</v>
      </c>
      <c r="G8" s="46" t="s">
        <v>99</v>
      </c>
      <c r="H8" s="8">
        <v>1.5</v>
      </c>
      <c r="I8" s="9">
        <v>22</v>
      </c>
      <c r="J8" s="10">
        <v>40</v>
      </c>
      <c r="K8" s="11">
        <v>220</v>
      </c>
      <c r="L8" s="11">
        <f t="shared" si="0"/>
        <v>231</v>
      </c>
      <c r="M8" s="59">
        <f t="shared" si="1"/>
        <v>267.96</v>
      </c>
      <c r="N8" s="11">
        <f t="shared" si="2"/>
        <v>4840</v>
      </c>
      <c r="O8" s="11">
        <f t="shared" si="3"/>
        <v>5895.12</v>
      </c>
      <c r="T8" s="39"/>
    </row>
    <row r="9" spans="1:20" s="20" customFormat="1" ht="15" customHeight="1">
      <c r="A9" s="6"/>
      <c r="B9" s="7"/>
      <c r="C9" s="6"/>
      <c r="D9" s="8"/>
      <c r="E9" s="6"/>
      <c r="F9" s="6"/>
      <c r="G9" s="49"/>
      <c r="H9" s="8"/>
      <c r="I9" s="9"/>
      <c r="J9" s="10"/>
      <c r="K9" s="11"/>
      <c r="L9" s="11"/>
      <c r="M9" s="59"/>
      <c r="N9" s="11"/>
      <c r="O9" s="11"/>
      <c r="T9" s="39"/>
    </row>
    <row r="10" spans="1:20" s="20" customFormat="1" ht="18" customHeight="1">
      <c r="A10" s="12" t="s">
        <v>26</v>
      </c>
      <c r="B10" s="7" t="s">
        <v>27</v>
      </c>
      <c r="C10" s="6" t="s">
        <v>28</v>
      </c>
      <c r="D10" s="8">
        <v>2019</v>
      </c>
      <c r="E10" s="6" t="s">
        <v>29</v>
      </c>
      <c r="F10" s="6" t="s">
        <v>25</v>
      </c>
      <c r="G10" s="49"/>
      <c r="H10" s="8">
        <v>0.75</v>
      </c>
      <c r="I10" s="9">
        <v>370</v>
      </c>
      <c r="J10" s="10">
        <v>36</v>
      </c>
      <c r="K10" s="11">
        <v>120</v>
      </c>
      <c r="L10" s="11">
        <f t="shared" si="0"/>
        <v>126</v>
      </c>
      <c r="M10" s="59">
        <f t="shared" si="1"/>
        <v>146.16</v>
      </c>
      <c r="N10" s="11">
        <f t="shared" si="2"/>
        <v>44400</v>
      </c>
      <c r="O10" s="11">
        <f t="shared" si="3"/>
        <v>54079.2</v>
      </c>
      <c r="T10" s="39"/>
    </row>
    <row r="11" spans="1:20" s="20" customFormat="1" ht="18" customHeight="1">
      <c r="A11" s="6" t="s">
        <v>26</v>
      </c>
      <c r="B11" s="7" t="s">
        <v>30</v>
      </c>
      <c r="C11" s="6" t="s">
        <v>31</v>
      </c>
      <c r="D11" s="8">
        <v>2019</v>
      </c>
      <c r="E11" s="6" t="s">
        <v>32</v>
      </c>
      <c r="F11" s="6" t="s">
        <v>33</v>
      </c>
      <c r="G11" s="51"/>
      <c r="H11" s="8">
        <v>0.75</v>
      </c>
      <c r="I11" s="9">
        <v>386</v>
      </c>
      <c r="J11" s="14">
        <v>50</v>
      </c>
      <c r="K11" s="11">
        <v>300</v>
      </c>
      <c r="L11" s="11">
        <f t="shared" si="0"/>
        <v>315</v>
      </c>
      <c r="M11" s="59">
        <f t="shared" si="1"/>
        <v>365.4</v>
      </c>
      <c r="N11" s="11">
        <f t="shared" si="2"/>
        <v>115800</v>
      </c>
      <c r="O11" s="11">
        <f t="shared" si="3"/>
        <v>141044.4</v>
      </c>
      <c r="T11" s="39"/>
    </row>
    <row r="12" spans="1:17" ht="20.25" customHeight="1">
      <c r="A12" s="6" t="s">
        <v>34</v>
      </c>
      <c r="B12" s="7" t="s">
        <v>35</v>
      </c>
      <c r="C12" s="6" t="s">
        <v>100</v>
      </c>
      <c r="D12" s="8">
        <v>2019</v>
      </c>
      <c r="E12" s="6" t="s">
        <v>36</v>
      </c>
      <c r="F12" s="6" t="s">
        <v>25</v>
      </c>
      <c r="G12" s="49"/>
      <c r="H12" s="8">
        <v>0.75</v>
      </c>
      <c r="I12" s="9">
        <v>222</v>
      </c>
      <c r="J12" s="10">
        <v>50</v>
      </c>
      <c r="K12" s="11">
        <v>275</v>
      </c>
      <c r="L12" s="11">
        <f t="shared" si="0"/>
        <v>288.75</v>
      </c>
      <c r="M12" s="59">
        <f t="shared" si="1"/>
        <v>334.95</v>
      </c>
      <c r="N12" s="11">
        <f t="shared" si="2"/>
        <v>61050</v>
      </c>
      <c r="O12" s="11">
        <f t="shared" si="3"/>
        <v>74358.9</v>
      </c>
      <c r="P12" s="20"/>
      <c r="Q12" s="20"/>
    </row>
    <row r="13" spans="1:20" s="20" customFormat="1" ht="15" customHeight="1">
      <c r="A13" s="6" t="s">
        <v>34</v>
      </c>
      <c r="B13" s="7" t="s">
        <v>37</v>
      </c>
      <c r="C13" s="6" t="s">
        <v>38</v>
      </c>
      <c r="D13" s="8">
        <v>2018</v>
      </c>
      <c r="E13" s="6" t="s">
        <v>39</v>
      </c>
      <c r="F13" s="6" t="s">
        <v>25</v>
      </c>
      <c r="G13" s="49"/>
      <c r="H13" s="8">
        <v>0.75</v>
      </c>
      <c r="I13" s="9">
        <v>332</v>
      </c>
      <c r="J13" s="10">
        <v>50</v>
      </c>
      <c r="K13" s="11">
        <v>115</v>
      </c>
      <c r="L13" s="11">
        <f t="shared" si="0"/>
        <v>120.75</v>
      </c>
      <c r="M13" s="59">
        <f t="shared" si="1"/>
        <v>140.07</v>
      </c>
      <c r="N13" s="11">
        <f t="shared" si="2"/>
        <v>38180</v>
      </c>
      <c r="O13" s="11">
        <f t="shared" si="3"/>
        <v>46503.24</v>
      </c>
      <c r="T13" s="39"/>
    </row>
    <row r="14" spans="1:20" s="20" customFormat="1" ht="15" customHeight="1">
      <c r="A14" s="6" t="s">
        <v>22</v>
      </c>
      <c r="B14" s="7" t="s">
        <v>40</v>
      </c>
      <c r="C14" s="15" t="s">
        <v>83</v>
      </c>
      <c r="D14" s="8">
        <v>2017</v>
      </c>
      <c r="E14" s="6" t="s">
        <v>101</v>
      </c>
      <c r="F14" s="6" t="s">
        <v>25</v>
      </c>
      <c r="G14" s="49" t="s">
        <v>21</v>
      </c>
      <c r="H14" s="8">
        <v>0.75</v>
      </c>
      <c r="I14" s="9">
        <v>486</v>
      </c>
      <c r="J14" s="10">
        <v>30</v>
      </c>
      <c r="K14" s="11">
        <v>64</v>
      </c>
      <c r="L14" s="11">
        <f t="shared" si="0"/>
        <v>67.2</v>
      </c>
      <c r="M14" s="59">
        <f t="shared" si="1"/>
        <v>77.952</v>
      </c>
      <c r="N14" s="11">
        <f t="shared" si="2"/>
        <v>31104</v>
      </c>
      <c r="O14" s="11">
        <f t="shared" si="3"/>
        <v>37884.672</v>
      </c>
      <c r="T14" s="39"/>
    </row>
    <row r="15" spans="1:20" s="20" customFormat="1" ht="18" customHeight="1">
      <c r="A15" s="6" t="s">
        <v>22</v>
      </c>
      <c r="B15" s="7" t="s">
        <v>41</v>
      </c>
      <c r="C15" s="6" t="s">
        <v>42</v>
      </c>
      <c r="D15" s="8">
        <v>2019</v>
      </c>
      <c r="E15" s="6" t="s">
        <v>43</v>
      </c>
      <c r="F15" s="6" t="s">
        <v>25</v>
      </c>
      <c r="G15" s="49" t="s">
        <v>21</v>
      </c>
      <c r="H15" s="8">
        <v>1.5</v>
      </c>
      <c r="I15" s="9">
        <v>300</v>
      </c>
      <c r="J15" s="10">
        <v>90</v>
      </c>
      <c r="K15" s="11">
        <v>328</v>
      </c>
      <c r="L15" s="11">
        <f t="shared" si="0"/>
        <v>344.40000000000003</v>
      </c>
      <c r="M15" s="59">
        <f t="shared" si="1"/>
        <v>399.504</v>
      </c>
      <c r="N15" s="11">
        <f t="shared" si="2"/>
        <v>98400</v>
      </c>
      <c r="O15" s="11">
        <f t="shared" si="3"/>
        <v>119851.20000000001</v>
      </c>
      <c r="T15" s="39"/>
    </row>
    <row r="16" spans="1:20" s="20" customFormat="1" ht="18" customHeight="1">
      <c r="A16" s="6" t="s">
        <v>22</v>
      </c>
      <c r="B16" s="7" t="s">
        <v>44</v>
      </c>
      <c r="C16" s="6" t="s">
        <v>42</v>
      </c>
      <c r="D16" s="8">
        <v>2019</v>
      </c>
      <c r="E16" s="6" t="s">
        <v>43</v>
      </c>
      <c r="F16" s="6" t="s">
        <v>25</v>
      </c>
      <c r="G16" s="49" t="s">
        <v>21</v>
      </c>
      <c r="H16" s="8">
        <v>3</v>
      </c>
      <c r="I16" s="9">
        <v>11</v>
      </c>
      <c r="J16" s="10">
        <v>180</v>
      </c>
      <c r="K16" s="11">
        <v>900</v>
      </c>
      <c r="L16" s="11">
        <f t="shared" si="0"/>
        <v>945</v>
      </c>
      <c r="M16" s="59">
        <f t="shared" si="1"/>
        <v>1096.1999999999998</v>
      </c>
      <c r="N16" s="11">
        <f t="shared" si="2"/>
        <v>9900</v>
      </c>
      <c r="O16" s="11">
        <f t="shared" si="3"/>
        <v>12058.199999999997</v>
      </c>
      <c r="T16" s="39"/>
    </row>
    <row r="17" spans="1:20" s="20" customFormat="1" ht="18" customHeight="1">
      <c r="A17" s="6" t="s">
        <v>22</v>
      </c>
      <c r="B17" s="7" t="s">
        <v>45</v>
      </c>
      <c r="C17" s="6" t="s">
        <v>42</v>
      </c>
      <c r="D17" s="8">
        <v>2015</v>
      </c>
      <c r="E17" s="6" t="s">
        <v>102</v>
      </c>
      <c r="F17" s="6" t="s">
        <v>25</v>
      </c>
      <c r="G17" s="49" t="s">
        <v>81</v>
      </c>
      <c r="H17" s="8">
        <v>0.75</v>
      </c>
      <c r="I17" s="9">
        <v>190</v>
      </c>
      <c r="J17" s="10">
        <v>24</v>
      </c>
      <c r="K17" s="11">
        <v>65</v>
      </c>
      <c r="L17" s="11">
        <f t="shared" si="0"/>
        <v>68.25</v>
      </c>
      <c r="M17" s="59">
        <f t="shared" si="1"/>
        <v>79.16999999999999</v>
      </c>
      <c r="N17" s="11">
        <f t="shared" si="2"/>
        <v>12350</v>
      </c>
      <c r="O17" s="11">
        <f t="shared" si="3"/>
        <v>15042.299999999997</v>
      </c>
      <c r="T17" s="39"/>
    </row>
    <row r="18" spans="1:20" s="20" customFormat="1" ht="15" customHeight="1">
      <c r="A18" s="6" t="s">
        <v>22</v>
      </c>
      <c r="B18" s="7" t="s">
        <v>48</v>
      </c>
      <c r="C18" s="6" t="s">
        <v>46</v>
      </c>
      <c r="D18" s="8">
        <v>2019</v>
      </c>
      <c r="E18" s="6" t="s">
        <v>47</v>
      </c>
      <c r="F18" s="6" t="s">
        <v>25</v>
      </c>
      <c r="G18" s="49" t="s">
        <v>21</v>
      </c>
      <c r="H18" s="8">
        <v>0.75</v>
      </c>
      <c r="I18" s="9">
        <v>200</v>
      </c>
      <c r="J18" s="10">
        <v>40</v>
      </c>
      <c r="K18" s="11">
        <v>261</v>
      </c>
      <c r="L18" s="11">
        <f t="shared" si="0"/>
        <v>274.05</v>
      </c>
      <c r="M18" s="59">
        <f t="shared" si="1"/>
        <v>317.89799999999997</v>
      </c>
      <c r="N18" s="11">
        <f t="shared" si="2"/>
        <v>52200</v>
      </c>
      <c r="O18" s="11">
        <f t="shared" si="3"/>
        <v>63579.59999999999</v>
      </c>
      <c r="T18" s="39"/>
    </row>
    <row r="19" spans="1:20" s="20" customFormat="1" ht="15" customHeight="1">
      <c r="A19" s="6" t="s">
        <v>22</v>
      </c>
      <c r="B19" s="7" t="s">
        <v>49</v>
      </c>
      <c r="C19" s="6" t="s">
        <v>46</v>
      </c>
      <c r="D19" s="8">
        <v>2019</v>
      </c>
      <c r="E19" s="6" t="s">
        <v>47</v>
      </c>
      <c r="F19" s="6" t="s">
        <v>25</v>
      </c>
      <c r="G19" s="49" t="s">
        <v>21</v>
      </c>
      <c r="H19" s="8">
        <v>1.5</v>
      </c>
      <c r="I19" s="9">
        <v>24</v>
      </c>
      <c r="J19" s="10">
        <v>80</v>
      </c>
      <c r="K19" s="11">
        <v>600</v>
      </c>
      <c r="L19" s="11">
        <f t="shared" si="0"/>
        <v>630</v>
      </c>
      <c r="M19" s="59">
        <f t="shared" si="1"/>
        <v>730.8</v>
      </c>
      <c r="N19" s="11">
        <f t="shared" si="2"/>
        <v>14400</v>
      </c>
      <c r="O19" s="11">
        <f t="shared" si="3"/>
        <v>17539.199999999997</v>
      </c>
      <c r="T19" s="39"/>
    </row>
    <row r="20" spans="1:20" s="20" customFormat="1" ht="15" customHeight="1">
      <c r="A20" s="6" t="s">
        <v>22</v>
      </c>
      <c r="B20" s="7" t="s">
        <v>50</v>
      </c>
      <c r="C20" s="6" t="s">
        <v>46</v>
      </c>
      <c r="D20" s="8">
        <v>2019</v>
      </c>
      <c r="E20" s="6" t="s">
        <v>103</v>
      </c>
      <c r="F20" s="6" t="s">
        <v>33</v>
      </c>
      <c r="G20" s="49" t="s">
        <v>84</v>
      </c>
      <c r="H20" s="8">
        <v>0.375</v>
      </c>
      <c r="I20" s="9">
        <v>113</v>
      </c>
      <c r="J20" s="10">
        <v>25</v>
      </c>
      <c r="K20" s="11">
        <v>121</v>
      </c>
      <c r="L20" s="11">
        <f t="shared" si="0"/>
        <v>127.05000000000001</v>
      </c>
      <c r="M20" s="59">
        <f t="shared" si="1"/>
        <v>147.37800000000001</v>
      </c>
      <c r="N20" s="11">
        <f t="shared" si="2"/>
        <v>13673</v>
      </c>
      <c r="O20" s="11">
        <f t="shared" si="3"/>
        <v>16653.714</v>
      </c>
      <c r="T20" s="39"/>
    </row>
    <row r="21" spans="1:20" s="20" customFormat="1" ht="15" customHeight="1">
      <c r="A21" s="6" t="s">
        <v>22</v>
      </c>
      <c r="B21" s="7" t="s">
        <v>51</v>
      </c>
      <c r="C21" s="6" t="s">
        <v>46</v>
      </c>
      <c r="D21" s="8">
        <v>2019</v>
      </c>
      <c r="E21" s="6" t="s">
        <v>103</v>
      </c>
      <c r="F21" s="6" t="s">
        <v>33</v>
      </c>
      <c r="G21" s="49" t="s">
        <v>84</v>
      </c>
      <c r="H21" s="8">
        <v>0.75</v>
      </c>
      <c r="I21" s="9">
        <v>48</v>
      </c>
      <c r="J21" s="10">
        <v>50</v>
      </c>
      <c r="K21" s="11">
        <v>252</v>
      </c>
      <c r="L21" s="11">
        <f t="shared" si="0"/>
        <v>264.6</v>
      </c>
      <c r="M21" s="59">
        <f t="shared" si="1"/>
        <v>306.936</v>
      </c>
      <c r="N21" s="11">
        <f t="shared" si="2"/>
        <v>12096</v>
      </c>
      <c r="O21" s="11">
        <f t="shared" si="3"/>
        <v>14732.928</v>
      </c>
      <c r="T21" s="39"/>
    </row>
    <row r="22" spans="1:20" s="20" customFormat="1" ht="15" customHeight="1">
      <c r="A22" s="6" t="s">
        <v>22</v>
      </c>
      <c r="B22" s="7" t="s">
        <v>52</v>
      </c>
      <c r="C22" s="6" t="s">
        <v>46</v>
      </c>
      <c r="D22" s="8">
        <v>2019</v>
      </c>
      <c r="E22" s="6" t="s">
        <v>103</v>
      </c>
      <c r="F22" s="6" t="s">
        <v>33</v>
      </c>
      <c r="G22" s="49" t="s">
        <v>84</v>
      </c>
      <c r="H22" s="8">
        <v>1.5</v>
      </c>
      <c r="I22" s="9">
        <v>6</v>
      </c>
      <c r="J22" s="10">
        <v>100</v>
      </c>
      <c r="K22" s="11">
        <v>501</v>
      </c>
      <c r="L22" s="11">
        <f t="shared" si="0"/>
        <v>526.0500000000001</v>
      </c>
      <c r="M22" s="59">
        <f t="shared" si="1"/>
        <v>610.2180000000001</v>
      </c>
      <c r="N22" s="11">
        <f t="shared" si="2"/>
        <v>3006</v>
      </c>
      <c r="O22" s="11">
        <f t="shared" si="3"/>
        <v>3661.3080000000004</v>
      </c>
      <c r="T22" s="39"/>
    </row>
    <row r="23" spans="1:17" ht="18" customHeight="1">
      <c r="A23" s="6" t="s">
        <v>26</v>
      </c>
      <c r="B23" s="7" t="s">
        <v>56</v>
      </c>
      <c r="C23" s="6" t="s">
        <v>53</v>
      </c>
      <c r="D23" s="8">
        <v>2014</v>
      </c>
      <c r="E23" s="6" t="s">
        <v>59</v>
      </c>
      <c r="F23" s="6" t="s">
        <v>25</v>
      </c>
      <c r="G23" s="49"/>
      <c r="H23" s="8">
        <v>0.75</v>
      </c>
      <c r="I23" s="9">
        <v>184</v>
      </c>
      <c r="J23" s="16">
        <v>30</v>
      </c>
      <c r="K23" s="11">
        <v>75</v>
      </c>
      <c r="L23" s="11">
        <f t="shared" si="0"/>
        <v>78.75</v>
      </c>
      <c r="M23" s="59">
        <f t="shared" si="1"/>
        <v>91.35</v>
      </c>
      <c r="N23" s="11">
        <f t="shared" si="2"/>
        <v>13800</v>
      </c>
      <c r="O23" s="11">
        <f t="shared" si="3"/>
        <v>16808.399999999998</v>
      </c>
      <c r="P23" s="20"/>
      <c r="Q23" s="20"/>
    </row>
    <row r="24" spans="1:17" ht="18" customHeight="1">
      <c r="A24" s="6" t="s">
        <v>26</v>
      </c>
      <c r="B24" s="7" t="s">
        <v>57</v>
      </c>
      <c r="C24" s="6" t="s">
        <v>53</v>
      </c>
      <c r="D24" s="8">
        <v>2014</v>
      </c>
      <c r="E24" s="6" t="s">
        <v>59</v>
      </c>
      <c r="F24" s="6" t="s">
        <v>25</v>
      </c>
      <c r="G24" s="49"/>
      <c r="H24" s="8">
        <v>1.5</v>
      </c>
      <c r="I24" s="9">
        <v>6</v>
      </c>
      <c r="J24" s="16">
        <v>65</v>
      </c>
      <c r="K24" s="11">
        <v>183</v>
      </c>
      <c r="L24" s="11">
        <f t="shared" si="0"/>
        <v>192.15</v>
      </c>
      <c r="M24" s="59">
        <f t="shared" si="1"/>
        <v>222.89399999999998</v>
      </c>
      <c r="N24" s="11">
        <f t="shared" si="2"/>
        <v>1098</v>
      </c>
      <c r="O24" s="11">
        <f t="shared" si="3"/>
        <v>1337.3639999999998</v>
      </c>
      <c r="P24" s="20"/>
      <c r="Q24" s="20"/>
    </row>
    <row r="25" spans="1:17" ht="18" customHeight="1">
      <c r="A25" s="6" t="s">
        <v>26</v>
      </c>
      <c r="B25" s="7" t="s">
        <v>58</v>
      </c>
      <c r="C25" s="6" t="s">
        <v>53</v>
      </c>
      <c r="D25" s="8">
        <v>2019</v>
      </c>
      <c r="E25" s="6" t="s">
        <v>54</v>
      </c>
      <c r="F25" s="6" t="s">
        <v>25</v>
      </c>
      <c r="G25" s="49" t="s">
        <v>55</v>
      </c>
      <c r="H25" s="8">
        <v>0.75</v>
      </c>
      <c r="I25" s="9">
        <v>255</v>
      </c>
      <c r="J25" s="16">
        <v>15</v>
      </c>
      <c r="K25" s="11">
        <v>35</v>
      </c>
      <c r="L25" s="11">
        <f t="shared" si="0"/>
        <v>36.75</v>
      </c>
      <c r="M25" s="59">
        <f t="shared" si="1"/>
        <v>42.629999999999995</v>
      </c>
      <c r="N25" s="11">
        <f t="shared" si="2"/>
        <v>8925</v>
      </c>
      <c r="O25" s="11">
        <f t="shared" si="3"/>
        <v>10870.65</v>
      </c>
      <c r="P25" s="20"/>
      <c r="Q25" s="20"/>
    </row>
    <row r="26" spans="1:17" ht="18" customHeight="1">
      <c r="A26" s="6" t="s">
        <v>26</v>
      </c>
      <c r="B26" s="7" t="s">
        <v>60</v>
      </c>
      <c r="C26" s="6" t="s">
        <v>53</v>
      </c>
      <c r="D26" s="8">
        <v>2019</v>
      </c>
      <c r="E26" s="6" t="s">
        <v>54</v>
      </c>
      <c r="F26" s="6" t="s">
        <v>25</v>
      </c>
      <c r="G26" s="49" t="s">
        <v>55</v>
      </c>
      <c r="H26" s="8">
        <v>1.5</v>
      </c>
      <c r="I26" s="9">
        <v>12</v>
      </c>
      <c r="J26" s="16">
        <v>35</v>
      </c>
      <c r="K26" s="11">
        <v>103</v>
      </c>
      <c r="L26" s="11">
        <f t="shared" si="0"/>
        <v>108.15</v>
      </c>
      <c r="M26" s="59">
        <f t="shared" si="1"/>
        <v>125.454</v>
      </c>
      <c r="N26" s="11">
        <f t="shared" si="2"/>
        <v>1236</v>
      </c>
      <c r="O26" s="11">
        <f t="shared" si="3"/>
        <v>1505.4479999999999</v>
      </c>
      <c r="P26" s="20"/>
      <c r="Q26" s="20"/>
    </row>
    <row r="27" spans="1:17" ht="18" customHeight="1">
      <c r="A27" s="6" t="s">
        <v>26</v>
      </c>
      <c r="B27" s="7" t="s">
        <v>61</v>
      </c>
      <c r="C27" s="6" t="s">
        <v>53</v>
      </c>
      <c r="D27" s="8">
        <v>2019</v>
      </c>
      <c r="E27" s="6" t="s">
        <v>54</v>
      </c>
      <c r="F27" s="6" t="s">
        <v>25</v>
      </c>
      <c r="G27" s="49" t="s">
        <v>55</v>
      </c>
      <c r="H27" s="8">
        <v>3</v>
      </c>
      <c r="I27" s="9">
        <v>1</v>
      </c>
      <c r="J27" s="16">
        <v>80</v>
      </c>
      <c r="K27" s="11">
        <v>520</v>
      </c>
      <c r="L27" s="11">
        <f t="shared" si="0"/>
        <v>546</v>
      </c>
      <c r="M27" s="59">
        <f t="shared" si="1"/>
        <v>633.3599999999999</v>
      </c>
      <c r="N27" s="11">
        <f t="shared" si="2"/>
        <v>520</v>
      </c>
      <c r="O27" s="11">
        <f t="shared" si="3"/>
        <v>633.3599999999999</v>
      </c>
      <c r="P27" s="20"/>
      <c r="Q27" s="20"/>
    </row>
    <row r="28" spans="1:20" s="20" customFormat="1" ht="18" customHeight="1">
      <c r="A28" s="6" t="s">
        <v>22</v>
      </c>
      <c r="B28" s="7" t="s">
        <v>64</v>
      </c>
      <c r="C28" s="6" t="s">
        <v>62</v>
      </c>
      <c r="D28" s="8">
        <v>2018</v>
      </c>
      <c r="E28" s="6" t="s">
        <v>63</v>
      </c>
      <c r="F28" s="6" t="s">
        <v>25</v>
      </c>
      <c r="G28" s="49" t="s">
        <v>55</v>
      </c>
      <c r="H28" s="8">
        <v>0.75</v>
      </c>
      <c r="I28" s="9">
        <v>277</v>
      </c>
      <c r="J28" s="16">
        <v>15</v>
      </c>
      <c r="K28" s="11">
        <v>25</v>
      </c>
      <c r="L28" s="11">
        <f t="shared" si="0"/>
        <v>26.25</v>
      </c>
      <c r="M28" s="59">
        <f t="shared" si="1"/>
        <v>30.45</v>
      </c>
      <c r="N28" s="11">
        <f t="shared" si="2"/>
        <v>6925</v>
      </c>
      <c r="O28" s="11">
        <f t="shared" si="3"/>
        <v>8434.65</v>
      </c>
      <c r="T28" s="39"/>
    </row>
    <row r="29" spans="1:20" s="20" customFormat="1" ht="18" customHeight="1">
      <c r="A29" s="6" t="s">
        <v>22</v>
      </c>
      <c r="B29" s="7" t="s">
        <v>65</v>
      </c>
      <c r="C29" s="6" t="s">
        <v>67</v>
      </c>
      <c r="D29" s="8">
        <v>2019</v>
      </c>
      <c r="E29" s="6" t="s">
        <v>68</v>
      </c>
      <c r="F29" s="6" t="s">
        <v>25</v>
      </c>
      <c r="G29" s="49" t="s">
        <v>55</v>
      </c>
      <c r="H29" s="8">
        <v>0.75</v>
      </c>
      <c r="I29" s="9">
        <v>289</v>
      </c>
      <c r="J29" s="16">
        <v>15</v>
      </c>
      <c r="K29" s="11">
        <v>35</v>
      </c>
      <c r="L29" s="11">
        <f t="shared" si="0"/>
        <v>36.75</v>
      </c>
      <c r="M29" s="59">
        <f t="shared" si="1"/>
        <v>42.629999999999995</v>
      </c>
      <c r="N29" s="11">
        <f t="shared" si="2"/>
        <v>10115</v>
      </c>
      <c r="O29" s="11">
        <f t="shared" si="3"/>
        <v>12320.069999999998</v>
      </c>
      <c r="T29" s="39"/>
    </row>
    <row r="30" spans="1:20" s="20" customFormat="1" ht="18" customHeight="1">
      <c r="A30" s="6" t="s">
        <v>22</v>
      </c>
      <c r="B30" s="7" t="s">
        <v>66</v>
      </c>
      <c r="C30" s="6" t="s">
        <v>67</v>
      </c>
      <c r="D30" s="8">
        <v>2018</v>
      </c>
      <c r="E30" s="6" t="s">
        <v>68</v>
      </c>
      <c r="F30" s="6" t="s">
        <v>25</v>
      </c>
      <c r="G30" s="49" t="s">
        <v>55</v>
      </c>
      <c r="H30" s="8">
        <v>1.5</v>
      </c>
      <c r="I30" s="9">
        <v>21</v>
      </c>
      <c r="J30" s="16">
        <v>30</v>
      </c>
      <c r="K30" s="11">
        <v>120</v>
      </c>
      <c r="L30" s="11">
        <f t="shared" si="0"/>
        <v>126</v>
      </c>
      <c r="M30" s="59">
        <f t="shared" si="1"/>
        <v>146.16</v>
      </c>
      <c r="N30" s="11">
        <f t="shared" si="2"/>
        <v>2520</v>
      </c>
      <c r="O30" s="11">
        <f t="shared" si="3"/>
        <v>3069.36</v>
      </c>
      <c r="T30" s="39"/>
    </row>
    <row r="31" spans="1:17" ht="18" customHeight="1">
      <c r="A31" s="6" t="s">
        <v>22</v>
      </c>
      <c r="B31" s="7" t="s">
        <v>69</v>
      </c>
      <c r="C31" s="6" t="s">
        <v>67</v>
      </c>
      <c r="D31" s="8">
        <v>2018</v>
      </c>
      <c r="E31" s="6" t="s">
        <v>68</v>
      </c>
      <c r="F31" s="6" t="s">
        <v>25</v>
      </c>
      <c r="G31" s="49" t="s">
        <v>55</v>
      </c>
      <c r="H31" s="8">
        <v>3</v>
      </c>
      <c r="I31" s="9">
        <v>3</v>
      </c>
      <c r="J31" s="10">
        <v>60</v>
      </c>
      <c r="K31" s="11">
        <v>262</v>
      </c>
      <c r="L31" s="11">
        <f t="shared" si="0"/>
        <v>275.1</v>
      </c>
      <c r="M31" s="59">
        <f t="shared" si="1"/>
        <v>319.116</v>
      </c>
      <c r="N31" s="11">
        <f t="shared" si="2"/>
        <v>786</v>
      </c>
      <c r="O31" s="11">
        <f t="shared" si="3"/>
        <v>957.348</v>
      </c>
      <c r="P31" s="20"/>
      <c r="Q31" s="20"/>
    </row>
    <row r="32" spans="1:17" ht="18" customHeight="1">
      <c r="A32" s="6" t="s">
        <v>26</v>
      </c>
      <c r="B32" s="40" t="s">
        <v>70</v>
      </c>
      <c r="C32" s="6" t="s">
        <v>71</v>
      </c>
      <c r="D32" s="8">
        <v>2019</v>
      </c>
      <c r="E32" s="6" t="s">
        <v>72</v>
      </c>
      <c r="F32" s="6" t="s">
        <v>25</v>
      </c>
      <c r="G32" s="49" t="s">
        <v>55</v>
      </c>
      <c r="H32" s="8">
        <v>1.5</v>
      </c>
      <c r="I32" s="9">
        <v>276</v>
      </c>
      <c r="J32" s="10">
        <v>75</v>
      </c>
      <c r="K32" s="11">
        <v>200</v>
      </c>
      <c r="L32" s="11">
        <f t="shared" si="0"/>
        <v>210</v>
      </c>
      <c r="M32" s="59">
        <f t="shared" si="1"/>
        <v>243.6</v>
      </c>
      <c r="N32" s="11">
        <f t="shared" si="2"/>
        <v>55200</v>
      </c>
      <c r="O32" s="11">
        <f t="shared" si="3"/>
        <v>67233.59999999999</v>
      </c>
      <c r="P32" s="20"/>
      <c r="Q32" s="20"/>
    </row>
    <row r="33" spans="1:17" ht="18" customHeight="1">
      <c r="A33" s="6" t="s">
        <v>26</v>
      </c>
      <c r="B33" s="7" t="s">
        <v>73</v>
      </c>
      <c r="C33" s="39" t="s">
        <v>74</v>
      </c>
      <c r="D33" s="41">
        <v>2019</v>
      </c>
      <c r="E33" s="39" t="s">
        <v>105</v>
      </c>
      <c r="F33" s="39" t="s">
        <v>104</v>
      </c>
      <c r="H33" s="39">
        <v>1.5</v>
      </c>
      <c r="I33" s="9">
        <v>162</v>
      </c>
      <c r="J33" s="10">
        <v>80</v>
      </c>
      <c r="K33" s="11">
        <v>400</v>
      </c>
      <c r="L33" s="11">
        <f t="shared" si="0"/>
        <v>420</v>
      </c>
      <c r="M33" s="59">
        <f t="shared" si="1"/>
        <v>487.2</v>
      </c>
      <c r="N33" s="11">
        <f t="shared" si="2"/>
        <v>64800</v>
      </c>
      <c r="O33" s="11">
        <f t="shared" si="3"/>
        <v>78926.4</v>
      </c>
      <c r="P33" s="20"/>
      <c r="Q33" s="20"/>
    </row>
    <row r="34" spans="1:17" ht="18" customHeight="1">
      <c r="A34" s="6" t="s">
        <v>26</v>
      </c>
      <c r="B34" s="7" t="s">
        <v>75</v>
      </c>
      <c r="C34" s="6" t="s">
        <v>74</v>
      </c>
      <c r="D34" s="8">
        <v>2019</v>
      </c>
      <c r="E34" s="6" t="s">
        <v>106</v>
      </c>
      <c r="F34" s="6" t="s">
        <v>25</v>
      </c>
      <c r="G34" s="49" t="s">
        <v>55</v>
      </c>
      <c r="H34" s="8">
        <v>0.75</v>
      </c>
      <c r="I34" s="9">
        <v>312</v>
      </c>
      <c r="J34" s="10">
        <v>100</v>
      </c>
      <c r="K34" s="11">
        <v>700</v>
      </c>
      <c r="L34" s="11">
        <f t="shared" si="0"/>
        <v>735</v>
      </c>
      <c r="M34" s="59">
        <f t="shared" si="1"/>
        <v>852.5999999999999</v>
      </c>
      <c r="N34" s="11">
        <f t="shared" si="2"/>
        <v>218400</v>
      </c>
      <c r="O34" s="11">
        <f t="shared" si="3"/>
        <v>266011.19999999995</v>
      </c>
      <c r="P34" s="20"/>
      <c r="Q34" s="20"/>
    </row>
    <row r="35" spans="1:15" ht="18" customHeight="1">
      <c r="A35" s="6" t="s">
        <v>26</v>
      </c>
      <c r="B35" s="7" t="s">
        <v>77</v>
      </c>
      <c r="C35" s="6" t="s">
        <v>74</v>
      </c>
      <c r="D35" s="8">
        <v>2019</v>
      </c>
      <c r="E35" s="6" t="s">
        <v>106</v>
      </c>
      <c r="F35" s="6" t="s">
        <v>25</v>
      </c>
      <c r="G35" s="49" t="s">
        <v>55</v>
      </c>
      <c r="H35" s="8">
        <v>1.5</v>
      </c>
      <c r="I35" s="9">
        <v>3</v>
      </c>
      <c r="J35" s="10">
        <v>200</v>
      </c>
      <c r="K35" s="11">
        <v>4610</v>
      </c>
      <c r="L35" s="11">
        <f t="shared" si="0"/>
        <v>4840.5</v>
      </c>
      <c r="M35" s="59">
        <f t="shared" si="1"/>
        <v>5614.98</v>
      </c>
      <c r="N35" s="11">
        <f t="shared" si="2"/>
        <v>13830</v>
      </c>
      <c r="O35" s="11">
        <f t="shared" si="3"/>
        <v>16844.94</v>
      </c>
    </row>
    <row r="36" spans="1:15" ht="18" customHeight="1">
      <c r="A36" s="6" t="s">
        <v>76</v>
      </c>
      <c r="B36" s="7" t="s">
        <v>78</v>
      </c>
      <c r="C36" s="6" t="s">
        <v>74</v>
      </c>
      <c r="D36" s="8">
        <v>2019</v>
      </c>
      <c r="E36" s="6" t="s">
        <v>107</v>
      </c>
      <c r="F36" s="6" t="s">
        <v>25</v>
      </c>
      <c r="G36" s="49" t="s">
        <v>84</v>
      </c>
      <c r="H36" s="8">
        <v>0.75</v>
      </c>
      <c r="I36" s="9">
        <v>48</v>
      </c>
      <c r="J36" s="10">
        <v>300</v>
      </c>
      <c r="K36" s="11">
        <v>1631</v>
      </c>
      <c r="L36" s="11">
        <f t="shared" si="0"/>
        <v>1712.5500000000002</v>
      </c>
      <c r="M36" s="59">
        <f t="shared" si="1"/>
        <v>1986.558</v>
      </c>
      <c r="N36" s="11">
        <f t="shared" si="2"/>
        <v>78288</v>
      </c>
      <c r="O36" s="11">
        <f t="shared" si="3"/>
        <v>95354.784</v>
      </c>
    </row>
    <row r="37" spans="1:15" ht="18" customHeight="1">
      <c r="A37" s="6" t="s">
        <v>76</v>
      </c>
      <c r="B37" s="7" t="s">
        <v>79</v>
      </c>
      <c r="C37" s="6" t="s">
        <v>74</v>
      </c>
      <c r="D37" s="8">
        <v>2019</v>
      </c>
      <c r="E37" s="6" t="s">
        <v>107</v>
      </c>
      <c r="F37" s="6" t="s">
        <v>25</v>
      </c>
      <c r="G37" s="49" t="s">
        <v>84</v>
      </c>
      <c r="H37" s="8">
        <v>1.5</v>
      </c>
      <c r="I37" s="9">
        <v>3</v>
      </c>
      <c r="J37" s="10">
        <v>600</v>
      </c>
      <c r="K37" s="11">
        <v>5220</v>
      </c>
      <c r="L37" s="11">
        <f t="shared" si="0"/>
        <v>5481</v>
      </c>
      <c r="M37" s="59">
        <f t="shared" si="1"/>
        <v>6357.959999999999</v>
      </c>
      <c r="N37" s="11">
        <f t="shared" si="2"/>
        <v>15660</v>
      </c>
      <c r="O37" s="11">
        <f t="shared" si="3"/>
        <v>19073.879999999997</v>
      </c>
    </row>
    <row r="38" spans="1:20" s="20" customFormat="1" ht="18" customHeight="1">
      <c r="A38" s="6" t="s">
        <v>22</v>
      </c>
      <c r="B38" s="7" t="s">
        <v>82</v>
      </c>
      <c r="C38" s="6" t="s">
        <v>80</v>
      </c>
      <c r="D38" s="8">
        <v>2019</v>
      </c>
      <c r="E38" s="6" t="s">
        <v>108</v>
      </c>
      <c r="F38" s="6" t="s">
        <v>25</v>
      </c>
      <c r="G38" s="51" t="s">
        <v>81</v>
      </c>
      <c r="H38" s="8">
        <v>0.75</v>
      </c>
      <c r="I38" s="9">
        <v>182</v>
      </c>
      <c r="J38" s="10">
        <v>24</v>
      </c>
      <c r="K38" s="11">
        <v>51</v>
      </c>
      <c r="L38" s="11">
        <f t="shared" si="0"/>
        <v>53.550000000000004</v>
      </c>
      <c r="M38" s="59">
        <f t="shared" si="1"/>
        <v>62.118</v>
      </c>
      <c r="N38" s="11">
        <f t="shared" si="2"/>
        <v>9282</v>
      </c>
      <c r="O38" s="11">
        <f t="shared" si="3"/>
        <v>11305.476</v>
      </c>
      <c r="P38" s="67"/>
      <c r="Q38" s="67"/>
      <c r="T38" s="39"/>
    </row>
    <row r="39" spans="1:15" ht="18" customHeight="1">
      <c r="A39" s="6" t="s">
        <v>22</v>
      </c>
      <c r="B39" s="7" t="s">
        <v>85</v>
      </c>
      <c r="C39" s="6" t="s">
        <v>88</v>
      </c>
      <c r="D39" s="8">
        <v>2018</v>
      </c>
      <c r="E39" s="6" t="s">
        <v>109</v>
      </c>
      <c r="F39" s="6" t="s">
        <v>33</v>
      </c>
      <c r="G39" s="49" t="s">
        <v>110</v>
      </c>
      <c r="H39" s="8">
        <v>0.375</v>
      </c>
      <c r="I39" s="9">
        <v>77</v>
      </c>
      <c r="J39" s="10">
        <v>25</v>
      </c>
      <c r="K39" s="11">
        <v>160</v>
      </c>
      <c r="L39" s="11">
        <f t="shared" si="0"/>
        <v>168</v>
      </c>
      <c r="M39" s="59">
        <f t="shared" si="1"/>
        <v>194.88</v>
      </c>
      <c r="N39" s="11">
        <f t="shared" si="2"/>
        <v>12320</v>
      </c>
      <c r="O39" s="11">
        <f t="shared" si="3"/>
        <v>15005.76</v>
      </c>
    </row>
    <row r="40" spans="1:20" s="20" customFormat="1" ht="15" customHeight="1">
      <c r="A40" s="6" t="s">
        <v>22</v>
      </c>
      <c r="B40" s="7" t="s">
        <v>87</v>
      </c>
      <c r="C40" s="6" t="s">
        <v>86</v>
      </c>
      <c r="D40" s="8">
        <v>2007</v>
      </c>
      <c r="E40" s="6" t="s">
        <v>111</v>
      </c>
      <c r="F40" s="6" t="s">
        <v>25</v>
      </c>
      <c r="G40" s="49" t="s">
        <v>112</v>
      </c>
      <c r="H40" s="8">
        <v>0.75</v>
      </c>
      <c r="I40" s="9">
        <v>34</v>
      </c>
      <c r="J40" s="10">
        <v>60</v>
      </c>
      <c r="K40" s="11">
        <v>521</v>
      </c>
      <c r="L40" s="11">
        <f t="shared" si="0"/>
        <v>547.0500000000001</v>
      </c>
      <c r="M40" s="59">
        <f t="shared" si="1"/>
        <v>634.5780000000001</v>
      </c>
      <c r="N40" s="11">
        <f t="shared" si="2"/>
        <v>17714</v>
      </c>
      <c r="O40" s="11">
        <f t="shared" si="3"/>
        <v>21575.652000000002</v>
      </c>
      <c r="P40" s="67"/>
      <c r="Q40" s="67"/>
      <c r="T40" s="39"/>
    </row>
    <row r="41" spans="1:17" s="20" customFormat="1" ht="15" customHeight="1">
      <c r="A41" s="6"/>
      <c r="B41" s="7"/>
      <c r="C41" s="6"/>
      <c r="D41" s="8"/>
      <c r="E41" s="6"/>
      <c r="F41" s="6"/>
      <c r="G41" s="49"/>
      <c r="I41" s="9"/>
      <c r="J41" s="10"/>
      <c r="K41" s="11"/>
      <c r="L41" s="11"/>
      <c r="M41" s="11"/>
      <c r="N41" s="11"/>
      <c r="O41" s="11"/>
      <c r="P41" s="67"/>
      <c r="Q41" s="67"/>
    </row>
    <row r="42" spans="1:17" s="20" customFormat="1" ht="15" customHeight="1">
      <c r="A42" s="6"/>
      <c r="C42" s="6"/>
      <c r="D42" s="8"/>
      <c r="E42" s="6"/>
      <c r="F42" s="6"/>
      <c r="G42" s="49"/>
      <c r="K42" s="17"/>
      <c r="L42" s="11"/>
      <c r="M42" s="11"/>
      <c r="N42" s="11"/>
      <c r="O42" s="11"/>
      <c r="P42" s="67"/>
      <c r="Q42" s="67"/>
    </row>
    <row r="43" spans="2:17" s="20" customFormat="1" ht="18" customHeight="1">
      <c r="B43" s="7"/>
      <c r="D43" s="8"/>
      <c r="E43" s="6"/>
      <c r="F43" s="6"/>
      <c r="G43" s="49"/>
      <c r="H43" s="8"/>
      <c r="I43" s="9"/>
      <c r="J43" s="10"/>
      <c r="K43" s="17"/>
      <c r="L43" s="11"/>
      <c r="M43" s="11"/>
      <c r="N43" s="11"/>
      <c r="O43" s="11"/>
      <c r="P43" s="67"/>
      <c r="Q43" s="67"/>
    </row>
    <row r="44" spans="1:17" s="20" customFormat="1" ht="18" customHeight="1">
      <c r="A44" s="6"/>
      <c r="B44" s="7"/>
      <c r="C44" s="6"/>
      <c r="D44" s="8"/>
      <c r="E44" s="6"/>
      <c r="F44" s="6"/>
      <c r="G44" s="51"/>
      <c r="H44" s="8"/>
      <c r="I44" s="9"/>
      <c r="J44" s="18"/>
      <c r="K44" s="6"/>
      <c r="L44" s="19">
        <f>SUM(L4:L42)</f>
        <v>20239.8</v>
      </c>
      <c r="M44" s="19">
        <f>SUM(M4:M42)</f>
        <v>23478.167999999998</v>
      </c>
      <c r="N44" s="19">
        <f>SUM(N4:N42)</f>
        <v>1121896</v>
      </c>
      <c r="O44" s="19">
        <f>SUM(O4:O42)</f>
        <v>1366469.3279999995</v>
      </c>
      <c r="P44" s="67"/>
      <c r="Q44" s="67"/>
    </row>
    <row r="45" spans="1:17" s="20" customFormat="1" ht="18" customHeight="1">
      <c r="A45" s="6"/>
      <c r="B45" s="7"/>
      <c r="C45" s="6"/>
      <c r="D45" s="8"/>
      <c r="E45" s="6"/>
      <c r="F45" s="6"/>
      <c r="G45" s="51"/>
      <c r="H45" s="8"/>
      <c r="I45" s="9"/>
      <c r="J45" s="18"/>
      <c r="K45" s="6"/>
      <c r="L45" s="11"/>
      <c r="M45" s="11"/>
      <c r="N45" s="11"/>
      <c r="O45" s="11"/>
      <c r="P45" s="67"/>
      <c r="Q45" s="67"/>
    </row>
    <row r="46" spans="1:17" s="20" customFormat="1" ht="18" customHeight="1">
      <c r="A46" s="6"/>
      <c r="B46" s="7"/>
      <c r="C46" s="6" t="s">
        <v>89</v>
      </c>
      <c r="D46" s="8"/>
      <c r="E46" s="11">
        <f>O4+O5</f>
        <v>53345.96399999999</v>
      </c>
      <c r="F46" s="6"/>
      <c r="G46" s="51"/>
      <c r="H46" s="8"/>
      <c r="I46" s="9"/>
      <c r="J46" s="18"/>
      <c r="K46" s="6"/>
      <c r="L46" s="11"/>
      <c r="M46" s="11"/>
      <c r="N46" s="11"/>
      <c r="O46" s="11"/>
      <c r="P46" s="67"/>
      <c r="Q46" s="67"/>
    </row>
    <row r="47" spans="1:17" s="20" customFormat="1" ht="18" customHeight="1">
      <c r="A47" s="6"/>
      <c r="B47" s="7"/>
      <c r="C47" s="6" t="s">
        <v>90</v>
      </c>
      <c r="D47" s="8"/>
      <c r="E47" s="11">
        <f>O13+O12</f>
        <v>120862.13999999998</v>
      </c>
      <c r="F47" s="6"/>
      <c r="G47" s="51"/>
      <c r="H47" s="8"/>
      <c r="I47" s="9"/>
      <c r="J47" s="18"/>
      <c r="K47" s="6"/>
      <c r="L47" s="11"/>
      <c r="M47" s="11"/>
      <c r="N47" s="11"/>
      <c r="O47" s="11"/>
      <c r="P47" s="67"/>
      <c r="Q47" s="67"/>
    </row>
    <row r="48" spans="1:17" s="20" customFormat="1" ht="18" customHeight="1">
      <c r="A48" s="6"/>
      <c r="B48" s="7"/>
      <c r="C48" s="6" t="s">
        <v>91</v>
      </c>
      <c r="D48" s="8"/>
      <c r="E48" s="11">
        <f>O10+O11+O23+O24+O25+O26+O27+O32+O33+O34+O35+O36+O37</f>
        <v>769723.6259999998</v>
      </c>
      <c r="F48" s="6"/>
      <c r="G48" s="51"/>
      <c r="H48" s="8"/>
      <c r="I48" s="9"/>
      <c r="J48" s="18"/>
      <c r="K48" s="6"/>
      <c r="L48" s="11"/>
      <c r="M48" s="11"/>
      <c r="N48" s="11"/>
      <c r="O48" s="11"/>
      <c r="P48" s="67"/>
      <c r="Q48" s="67"/>
    </row>
    <row r="49" spans="1:17" s="20" customFormat="1" ht="18" customHeight="1">
      <c r="A49" s="6"/>
      <c r="B49" s="7"/>
      <c r="C49" s="6" t="s">
        <v>92</v>
      </c>
      <c r="D49" s="8"/>
      <c r="E49" s="11">
        <f>O8+O15+O16+O18+O19+O20+O21+O22+O28+O29+O30+O31+O38+O39+O40+O17+O7+O14</f>
        <v>422537.598</v>
      </c>
      <c r="F49" s="6"/>
      <c r="G49" s="51"/>
      <c r="H49" s="8"/>
      <c r="I49" s="9"/>
      <c r="J49" s="18"/>
      <c r="K49" s="6"/>
      <c r="L49" s="11"/>
      <c r="M49" s="11"/>
      <c r="N49" s="19"/>
      <c r="O49" s="11"/>
      <c r="P49" s="67"/>
      <c r="Q49" s="67"/>
    </row>
    <row r="50" spans="1:17" s="20" customFormat="1" ht="18" customHeight="1">
      <c r="A50" s="6"/>
      <c r="B50" s="7"/>
      <c r="C50" s="6"/>
      <c r="D50" s="8"/>
      <c r="E50" s="6"/>
      <c r="F50" s="6"/>
      <c r="G50" s="51"/>
      <c r="H50" s="8"/>
      <c r="I50" s="9"/>
      <c r="K50" s="6"/>
      <c r="L50" s="6"/>
      <c r="M50" s="6"/>
      <c r="P50" s="67"/>
      <c r="Q50" s="67"/>
    </row>
    <row r="51" spans="1:17" s="20" customFormat="1" ht="18" customHeight="1">
      <c r="A51" s="6"/>
      <c r="B51" s="7"/>
      <c r="E51" s="19"/>
      <c r="G51" s="46"/>
      <c r="H51" s="6"/>
      <c r="I51" s="8"/>
      <c r="J51" s="6"/>
      <c r="K51" s="6"/>
      <c r="L51" s="13"/>
      <c r="M51" s="8"/>
      <c r="N51" s="9"/>
      <c r="P51" s="67"/>
      <c r="Q51" s="67"/>
    </row>
    <row r="52" spans="1:17" s="20" customFormat="1" ht="18" customHeight="1">
      <c r="A52" s="6"/>
      <c r="B52" s="7"/>
      <c r="G52" s="46"/>
      <c r="H52" s="6"/>
      <c r="I52" s="8" t="s">
        <v>93</v>
      </c>
      <c r="J52" s="6"/>
      <c r="K52" s="6"/>
      <c r="L52" s="60">
        <f>I4+I5+I7+I8*2+I10+I11+I12+I13+I14+I15*2+I16*4+I17+I18+I19*2+I20*0.5+I21+I22*2+I23+I24*2+I25+I26*2+I27*4+I28+I29+I30*2+I31*4+I32*2+I33*2+I34+I35*2+I36+I37*2+I38+I39*0.5+I40</f>
        <v>6626</v>
      </c>
      <c r="M52" s="8"/>
      <c r="N52" s="9"/>
      <c r="P52" s="67"/>
      <c r="Q52" s="67"/>
    </row>
    <row r="53" spans="1:17" s="20" customFormat="1" ht="18" customHeight="1">
      <c r="A53" s="6"/>
      <c r="B53" s="7"/>
      <c r="G53" s="46"/>
      <c r="H53" s="6"/>
      <c r="I53" s="8" t="s">
        <v>94</v>
      </c>
      <c r="J53" s="6"/>
      <c r="K53" s="6"/>
      <c r="L53" s="61">
        <f>O44</f>
        <v>1366469.3279999995</v>
      </c>
      <c r="M53" s="8"/>
      <c r="N53" s="9"/>
      <c r="P53" s="67"/>
      <c r="Q53" s="67"/>
    </row>
    <row r="54" spans="1:17" s="20" customFormat="1" ht="18" customHeight="1">
      <c r="A54" s="6"/>
      <c r="B54" s="7"/>
      <c r="G54" s="46"/>
      <c r="H54" s="6"/>
      <c r="I54" s="8"/>
      <c r="J54" s="6"/>
      <c r="K54" s="6"/>
      <c r="L54" s="13"/>
      <c r="M54" s="8"/>
      <c r="N54" s="9"/>
      <c r="P54" s="67"/>
      <c r="Q54" s="67"/>
    </row>
    <row r="55" spans="1:17" s="20" customFormat="1" ht="18" customHeight="1">
      <c r="A55" s="6"/>
      <c r="B55" s="7"/>
      <c r="G55" s="46"/>
      <c r="H55" s="6"/>
      <c r="I55" s="8" t="s">
        <v>95</v>
      </c>
      <c r="J55" s="6"/>
      <c r="K55" s="6"/>
      <c r="L55" s="13">
        <f>L53/L52</f>
        <v>206.2283923936009</v>
      </c>
      <c r="M55" s="8"/>
      <c r="N55" s="9"/>
      <c r="P55" s="67"/>
      <c r="Q55" s="67"/>
    </row>
    <row r="56" spans="1:17" s="20" customFormat="1" ht="18" customHeight="1">
      <c r="A56" s="6"/>
      <c r="B56" s="7"/>
      <c r="C56" s="6"/>
      <c r="D56" s="8"/>
      <c r="E56" s="6"/>
      <c r="F56" s="6"/>
      <c r="G56" s="51"/>
      <c r="H56" s="8"/>
      <c r="I56" s="9"/>
      <c r="J56" s="18"/>
      <c r="K56" s="6"/>
      <c r="L56" s="6"/>
      <c r="M56" s="6"/>
      <c r="P56" s="67"/>
      <c r="Q56" s="67"/>
    </row>
    <row r="57" spans="1:17" s="20" customFormat="1" ht="18" customHeight="1">
      <c r="A57" s="6"/>
      <c r="B57" s="7"/>
      <c r="C57" s="6"/>
      <c r="D57" s="8"/>
      <c r="E57" s="6"/>
      <c r="F57" s="6"/>
      <c r="G57" s="51"/>
      <c r="H57" s="8"/>
      <c r="I57" s="9"/>
      <c r="J57" s="18"/>
      <c r="K57" s="6"/>
      <c r="L57" s="6"/>
      <c r="M57" s="6"/>
      <c r="P57" s="67"/>
      <c r="Q57" s="67"/>
    </row>
    <row r="58" spans="1:17" s="20" customFormat="1" ht="18" customHeight="1">
      <c r="A58" s="6"/>
      <c r="B58" s="7"/>
      <c r="C58" s="6"/>
      <c r="D58" s="8"/>
      <c r="E58" s="6"/>
      <c r="F58" s="6"/>
      <c r="G58" s="51"/>
      <c r="H58" s="8"/>
      <c r="I58" s="9"/>
      <c r="K58" s="6"/>
      <c r="L58" s="6"/>
      <c r="M58" s="6"/>
      <c r="N58" s="6"/>
      <c r="P58" s="67"/>
      <c r="Q58" s="67"/>
    </row>
    <row r="59" spans="1:17" s="20" customFormat="1" ht="18" customHeight="1">
      <c r="A59" s="6"/>
      <c r="B59" s="7"/>
      <c r="C59" s="6"/>
      <c r="D59" s="8"/>
      <c r="E59" s="6"/>
      <c r="F59" s="6"/>
      <c r="G59" s="51"/>
      <c r="H59" s="8"/>
      <c r="I59" s="9"/>
      <c r="J59" s="18"/>
      <c r="K59" s="6"/>
      <c r="L59" s="6"/>
      <c r="M59" s="6"/>
      <c r="N59" s="6"/>
      <c r="O59" s="6"/>
      <c r="P59" s="67"/>
      <c r="Q59" s="67"/>
    </row>
    <row r="60" spans="1:17" s="20" customFormat="1" ht="18" customHeight="1">
      <c r="A60" s="6"/>
      <c r="B60" s="7"/>
      <c r="C60" s="6"/>
      <c r="D60" s="8"/>
      <c r="E60" s="6"/>
      <c r="F60" s="6"/>
      <c r="G60" s="51"/>
      <c r="H60" s="8"/>
      <c r="I60" s="9"/>
      <c r="J60" s="18"/>
      <c r="K60" s="39"/>
      <c r="L60" s="39"/>
      <c r="M60" s="39"/>
      <c r="N60" s="39"/>
      <c r="O60" s="39"/>
      <c r="P60" s="67"/>
      <c r="Q60" s="67"/>
    </row>
    <row r="61" spans="1:17" s="20" customFormat="1" ht="18" customHeight="1">
      <c r="A61" s="6"/>
      <c r="B61" s="7"/>
      <c r="C61" s="6"/>
      <c r="D61" s="8"/>
      <c r="E61" s="6"/>
      <c r="F61" s="6"/>
      <c r="G61" s="51"/>
      <c r="H61" s="8"/>
      <c r="I61" s="9"/>
      <c r="J61" s="18"/>
      <c r="K61" s="39"/>
      <c r="L61" s="39"/>
      <c r="M61" s="39"/>
      <c r="N61" s="39"/>
      <c r="O61" s="39"/>
      <c r="P61" s="67"/>
      <c r="Q61" s="67"/>
    </row>
    <row r="62" spans="1:17" s="20" customFormat="1" ht="18" customHeight="1">
      <c r="A62" s="6"/>
      <c r="C62" s="6"/>
      <c r="D62" s="8"/>
      <c r="E62" s="6"/>
      <c r="F62" s="6"/>
      <c r="G62" s="51"/>
      <c r="H62" s="8"/>
      <c r="I62" s="9"/>
      <c r="J62" s="18"/>
      <c r="K62" s="39"/>
      <c r="L62" s="39"/>
      <c r="M62" s="39"/>
      <c r="N62" s="39"/>
      <c r="O62" s="39"/>
      <c r="P62" s="67"/>
      <c r="Q62" s="67"/>
    </row>
    <row r="63" spans="3:17" s="20" customFormat="1" ht="18" customHeight="1">
      <c r="C63" s="6"/>
      <c r="D63" s="8"/>
      <c r="E63" s="6"/>
      <c r="F63" s="6"/>
      <c r="G63" s="49"/>
      <c r="H63" s="8"/>
      <c r="I63" s="9"/>
      <c r="J63" s="10"/>
      <c r="K63" s="39"/>
      <c r="L63" s="39"/>
      <c r="M63" s="39"/>
      <c r="N63" s="39"/>
      <c r="O63" s="39"/>
      <c r="P63" s="67"/>
      <c r="Q63" s="67"/>
    </row>
    <row r="64" spans="3:17" s="20" customFormat="1" ht="18" customHeight="1">
      <c r="C64" s="6"/>
      <c r="D64" s="8"/>
      <c r="E64" s="6"/>
      <c r="F64" s="6"/>
      <c r="G64" s="49"/>
      <c r="H64" s="8"/>
      <c r="I64" s="9"/>
      <c r="J64" s="10"/>
      <c r="K64" s="39"/>
      <c r="L64" s="39"/>
      <c r="M64" s="39"/>
      <c r="N64" s="39"/>
      <c r="O64" s="39"/>
      <c r="P64" s="67"/>
      <c r="Q64" s="67"/>
    </row>
    <row r="65" spans="2:17" s="20" customFormat="1" ht="18" customHeight="1">
      <c r="B65" s="7"/>
      <c r="C65" s="6"/>
      <c r="D65" s="8"/>
      <c r="E65" s="6"/>
      <c r="F65" s="6"/>
      <c r="G65" s="49"/>
      <c r="H65" s="8"/>
      <c r="I65" s="9"/>
      <c r="J65" s="10"/>
      <c r="K65" s="39"/>
      <c r="L65" s="39"/>
      <c r="M65" s="39"/>
      <c r="N65" s="39"/>
      <c r="O65" s="39"/>
      <c r="P65" s="67"/>
      <c r="Q65" s="67"/>
    </row>
    <row r="66" spans="1:17" s="20" customFormat="1" ht="18" customHeight="1">
      <c r="A66" s="6"/>
      <c r="B66" s="7"/>
      <c r="C66" s="6"/>
      <c r="D66" s="8"/>
      <c r="E66" s="6"/>
      <c r="F66" s="6"/>
      <c r="G66" s="49"/>
      <c r="H66" s="8"/>
      <c r="I66" s="9"/>
      <c r="J66" s="10"/>
      <c r="K66" s="39"/>
      <c r="L66" s="39"/>
      <c r="M66" s="39"/>
      <c r="N66" s="39"/>
      <c r="O66" s="39"/>
      <c r="P66" s="67"/>
      <c r="Q66" s="67"/>
    </row>
    <row r="67" spans="1:17" s="20" customFormat="1" ht="18" customHeight="1">
      <c r="A67" s="6"/>
      <c r="B67" s="7"/>
      <c r="C67" s="15"/>
      <c r="D67" s="8"/>
      <c r="E67" s="6"/>
      <c r="F67" s="6"/>
      <c r="G67" s="49"/>
      <c r="H67" s="8"/>
      <c r="I67" s="9"/>
      <c r="J67" s="10"/>
      <c r="K67" s="39"/>
      <c r="L67" s="39"/>
      <c r="M67" s="39"/>
      <c r="N67" s="39"/>
      <c r="O67" s="39"/>
      <c r="P67" s="67"/>
      <c r="Q67" s="67"/>
    </row>
    <row r="68" spans="1:17" s="20" customFormat="1" ht="18" customHeight="1">
      <c r="A68" s="6"/>
      <c r="B68" s="7"/>
      <c r="C68" s="6"/>
      <c r="D68" s="8"/>
      <c r="E68" s="6"/>
      <c r="F68" s="6"/>
      <c r="G68" s="49"/>
      <c r="H68" s="8"/>
      <c r="I68" s="9"/>
      <c r="J68" s="10"/>
      <c r="K68" s="39"/>
      <c r="L68" s="39"/>
      <c r="M68" s="39"/>
      <c r="N68" s="39"/>
      <c r="O68" s="39"/>
      <c r="P68" s="67"/>
      <c r="Q68" s="67"/>
    </row>
    <row r="69" spans="1:17" s="20" customFormat="1" ht="18" customHeight="1">
      <c r="A69" s="6"/>
      <c r="B69" s="7"/>
      <c r="C69" s="6"/>
      <c r="D69" s="8"/>
      <c r="E69" s="6"/>
      <c r="F69" s="6"/>
      <c r="G69" s="49"/>
      <c r="H69" s="8"/>
      <c r="I69" s="9"/>
      <c r="J69" s="10"/>
      <c r="K69" s="39"/>
      <c r="L69" s="39"/>
      <c r="M69" s="39"/>
      <c r="N69" s="39"/>
      <c r="O69" s="39"/>
      <c r="P69" s="67"/>
      <c r="Q69" s="67"/>
    </row>
    <row r="70" spans="1:17" s="20" customFormat="1" ht="18" customHeight="1">
      <c r="A70" s="6"/>
      <c r="B70" s="40"/>
      <c r="C70" s="6"/>
      <c r="D70" s="8"/>
      <c r="E70" s="6"/>
      <c r="F70" s="6"/>
      <c r="G70" s="49"/>
      <c r="H70" s="8"/>
      <c r="I70" s="9"/>
      <c r="J70" s="10"/>
      <c r="K70" s="39"/>
      <c r="L70" s="39"/>
      <c r="M70" s="39"/>
      <c r="N70" s="39"/>
      <c r="O70" s="39"/>
      <c r="P70" s="67"/>
      <c r="Q70" s="67"/>
    </row>
    <row r="74" ht="12">
      <c r="B74" s="7"/>
    </row>
    <row r="75" spans="1:10" ht="20.25" customHeight="1">
      <c r="A75" s="6"/>
      <c r="B75" s="7"/>
      <c r="C75" s="6"/>
      <c r="D75" s="8"/>
      <c r="E75" s="6"/>
      <c r="F75" s="6"/>
      <c r="G75" s="49"/>
      <c r="H75" s="8"/>
      <c r="I75" s="21"/>
      <c r="J75" s="10"/>
    </row>
    <row r="76" spans="1:10" ht="20.25" customHeight="1">
      <c r="A76" s="6"/>
      <c r="B76" s="7"/>
      <c r="C76" s="6"/>
      <c r="D76" s="8"/>
      <c r="F76" s="6"/>
      <c r="G76" s="49"/>
      <c r="H76" s="8"/>
      <c r="I76" s="21"/>
      <c r="J76" s="10"/>
    </row>
    <row r="77" spans="1:10" ht="20.25" customHeight="1">
      <c r="A77" s="6"/>
      <c r="B77" s="7"/>
      <c r="C77" s="6"/>
      <c r="D77" s="8"/>
      <c r="F77" s="6"/>
      <c r="G77" s="49"/>
      <c r="H77" s="8"/>
      <c r="I77" s="21"/>
      <c r="J77" s="10"/>
    </row>
    <row r="78" spans="1:10" ht="20.25" customHeight="1">
      <c r="A78" s="6"/>
      <c r="B78" s="6"/>
      <c r="C78" s="6"/>
      <c r="D78" s="8"/>
      <c r="E78" s="6"/>
      <c r="F78" s="6"/>
      <c r="G78" s="49"/>
      <c r="H78" s="8"/>
      <c r="I78" s="21"/>
      <c r="J78" s="10"/>
    </row>
    <row r="79" spans="1:10" ht="18" customHeight="1">
      <c r="A79" s="6"/>
      <c r="B79" s="6"/>
      <c r="C79" s="6"/>
      <c r="D79" s="6"/>
      <c r="E79" s="20"/>
      <c r="F79" s="6"/>
      <c r="G79" s="49"/>
      <c r="H79" s="6"/>
      <c r="I79" s="22"/>
      <c r="J79" s="6"/>
    </row>
    <row r="80" spans="1:10" ht="18" customHeight="1">
      <c r="A80" s="6"/>
      <c r="B80" s="7"/>
      <c r="C80" s="6"/>
      <c r="D80" s="6"/>
      <c r="E80" s="6"/>
      <c r="F80" s="6"/>
      <c r="G80" s="49"/>
      <c r="H80" s="6"/>
      <c r="I80" s="6"/>
      <c r="J80" s="6"/>
    </row>
    <row r="81" spans="1:10" ht="18" customHeight="1">
      <c r="A81" s="6"/>
      <c r="B81" s="7"/>
      <c r="C81" s="6"/>
      <c r="D81" s="3"/>
      <c r="E81" s="1"/>
      <c r="F81" s="1"/>
      <c r="G81" s="48"/>
      <c r="H81" s="1"/>
      <c r="I81" s="4"/>
      <c r="J81" s="5"/>
    </row>
    <row r="82" spans="1:10" ht="18" customHeight="1">
      <c r="A82" s="6"/>
      <c r="B82" s="7"/>
      <c r="C82" s="6"/>
      <c r="D82" s="3"/>
      <c r="E82" s="68"/>
      <c r="F82" s="68"/>
      <c r="G82" s="52"/>
      <c r="H82" s="23"/>
      <c r="I82" s="24"/>
      <c r="J82" s="5"/>
    </row>
    <row r="83" spans="1:10" ht="18" customHeight="1">
      <c r="A83" s="6"/>
      <c r="B83" s="7"/>
      <c r="C83" s="6"/>
      <c r="D83" s="3"/>
      <c r="E83" s="1"/>
      <c r="F83" s="1"/>
      <c r="G83" s="52"/>
      <c r="H83" s="23"/>
      <c r="I83" s="24"/>
      <c r="J83" s="25"/>
    </row>
    <row r="84" spans="1:10" ht="17.25" customHeight="1">
      <c r="A84" s="6"/>
      <c r="B84" s="7"/>
      <c r="C84" s="6"/>
      <c r="D84" s="3"/>
      <c r="E84" s="1"/>
      <c r="F84" s="1"/>
      <c r="G84" s="53"/>
      <c r="H84" s="23"/>
      <c r="I84" s="26"/>
      <c r="J84" s="5"/>
    </row>
    <row r="85" spans="1:10" ht="18" customHeight="1">
      <c r="A85" s="6"/>
      <c r="B85" s="7"/>
      <c r="C85" s="6"/>
      <c r="D85" s="3"/>
      <c r="E85" s="1"/>
      <c r="F85" s="1"/>
      <c r="G85" s="53"/>
      <c r="H85" s="3"/>
      <c r="I85" s="26"/>
      <c r="J85" s="5"/>
    </row>
    <row r="86" spans="1:10" ht="18" customHeight="1">
      <c r="A86" s="6"/>
      <c r="B86" s="7"/>
      <c r="C86" s="6"/>
      <c r="D86" s="3"/>
      <c r="E86" s="1"/>
      <c r="F86" s="1"/>
      <c r="G86" s="54"/>
      <c r="H86" s="3"/>
      <c r="I86" s="26"/>
      <c r="J86" s="5"/>
    </row>
    <row r="87" spans="1:10" ht="18" customHeight="1">
      <c r="A87" s="6"/>
      <c r="B87" s="7"/>
      <c r="C87" s="6"/>
      <c r="D87" s="3"/>
      <c r="E87" s="1"/>
      <c r="F87" s="1"/>
      <c r="G87" s="53"/>
      <c r="H87" s="3"/>
      <c r="I87" s="26"/>
      <c r="J87" s="5"/>
    </row>
    <row r="88" spans="1:10" ht="18" customHeight="1">
      <c r="A88" s="6"/>
      <c r="B88" s="7"/>
      <c r="C88" s="6"/>
      <c r="D88" s="3"/>
      <c r="E88" s="1"/>
      <c r="F88" s="1"/>
      <c r="G88" s="53"/>
      <c r="H88" s="3"/>
      <c r="I88" s="26"/>
      <c r="J88" s="5"/>
    </row>
    <row r="89" spans="1:10" ht="18" customHeight="1">
      <c r="A89" s="6"/>
      <c r="B89" s="7"/>
      <c r="C89" s="6"/>
      <c r="D89" s="3"/>
      <c r="E89" s="1"/>
      <c r="F89" s="1"/>
      <c r="G89" s="53"/>
      <c r="H89" s="3"/>
      <c r="I89" s="26"/>
      <c r="J89" s="5"/>
    </row>
    <row r="90" spans="1:10" ht="18" customHeight="1">
      <c r="A90" s="6"/>
      <c r="B90" s="7"/>
      <c r="C90" s="6"/>
      <c r="D90" s="3"/>
      <c r="E90" s="1"/>
      <c r="F90" s="1"/>
      <c r="G90" s="53"/>
      <c r="H90" s="3"/>
      <c r="I90" s="26"/>
      <c r="J90" s="5"/>
    </row>
    <row r="91" spans="1:10" ht="18" customHeight="1">
      <c r="A91" s="6"/>
      <c r="B91" s="7"/>
      <c r="C91" s="6"/>
      <c r="D91" s="3"/>
      <c r="E91" s="1"/>
      <c r="F91" s="1"/>
      <c r="G91" s="53"/>
      <c r="H91" s="3"/>
      <c r="I91" s="26"/>
      <c r="J91" s="5"/>
    </row>
    <row r="92" spans="1:10" ht="18" customHeight="1">
      <c r="A92" s="6"/>
      <c r="B92" s="7"/>
      <c r="C92" s="6"/>
      <c r="D92" s="3"/>
      <c r="E92" s="1"/>
      <c r="F92" s="1"/>
      <c r="G92" s="53"/>
      <c r="H92" s="3"/>
      <c r="I92" s="26"/>
      <c r="J92" s="5"/>
    </row>
    <row r="93" spans="1:10" ht="18" customHeight="1">
      <c r="A93" s="6"/>
      <c r="B93" s="7"/>
      <c r="C93" s="6"/>
      <c r="D93" s="3"/>
      <c r="E93" s="1"/>
      <c r="F93" s="1"/>
      <c r="G93" s="55"/>
      <c r="H93" s="1"/>
      <c r="I93" s="26"/>
      <c r="J93" s="5"/>
    </row>
    <row r="94" spans="1:10" ht="18" customHeight="1">
      <c r="A94" s="6"/>
      <c r="C94" s="6"/>
      <c r="D94" s="8"/>
      <c r="E94" s="6"/>
      <c r="F94" s="6"/>
      <c r="G94" s="49"/>
      <c r="H94" s="6"/>
      <c r="I94" s="27"/>
      <c r="J94" s="28"/>
    </row>
    <row r="95" spans="1:9" ht="18" customHeight="1">
      <c r="A95" s="20"/>
      <c r="C95" s="20"/>
      <c r="E95" s="20"/>
      <c r="F95" s="20"/>
      <c r="G95" s="46"/>
      <c r="I95" s="44"/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>
      <c r="J105" s="45"/>
    </row>
    <row r="106" ht="18" customHeight="1"/>
    <row r="107" ht="18" customHeight="1"/>
  </sheetData>
  <sheetProtection/>
  <mergeCells count="1">
    <mergeCell ref="E82:F8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Anspach</dc:creator>
  <cp:keywords/>
  <dc:description/>
  <cp:lastModifiedBy>Jörg Anspach</cp:lastModifiedBy>
  <cp:lastPrinted>2020-09-21T06:09:07Z</cp:lastPrinted>
  <dcterms:created xsi:type="dcterms:W3CDTF">2020-09-09T06:52:54Z</dcterms:created>
  <dcterms:modified xsi:type="dcterms:W3CDTF">2020-10-13T14:28:36Z</dcterms:modified>
  <cp:category/>
  <cp:version/>
  <cp:contentType/>
  <cp:contentStatus/>
</cp:coreProperties>
</file>